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q1/Desktop/SCHUR BPH/1 MASTER FOLDER/1 TEC GENERAL/CALCULATORS/CALCULATOR LINING/"/>
    </mc:Choice>
  </mc:AlternateContent>
  <xr:revisionPtr revIDLastSave="0" documentId="13_ncr:1_{4FA0A99C-82B8-3B4B-9568-8BA1EA96CAD8}" xr6:coauthVersionLast="47" xr6:coauthVersionMax="47" xr10:uidLastSave="{00000000-0000-0000-0000-000000000000}"/>
  <bookViews>
    <workbookView xWindow="0" yWindow="800" windowWidth="41120" windowHeight="24720" xr2:uid="{00000000-000D-0000-FFFF-FFFF00000000}"/>
  </bookViews>
  <sheets>
    <sheet name="COATING CALC" sheetId="1" r:id="rId1"/>
    <sheet name="DRUMS NEED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J8" i="1"/>
  <c r="C6" i="1"/>
  <c r="C13" i="1"/>
  <c r="C14" i="1" s="1"/>
  <c r="C12" i="1" l="1"/>
  <c r="E12" i="1" s="1"/>
  <c r="G12" i="1" s="1"/>
  <c r="C15" i="1"/>
  <c r="J12" i="1" s="1"/>
  <c r="J10" i="1" s="1"/>
  <c r="E13" i="1"/>
  <c r="G13" i="1" s="1"/>
  <c r="J17" i="1" l="1"/>
  <c r="B8" i="2"/>
  <c r="C11" i="1"/>
  <c r="E11" i="1" s="1"/>
  <c r="C16" i="1"/>
  <c r="C17" i="1"/>
  <c r="C18" i="1" s="1"/>
  <c r="B9" i="2" l="1"/>
  <c r="G11" i="1"/>
  <c r="E14" i="1"/>
  <c r="J18" i="1"/>
  <c r="B7" i="2" l="1"/>
  <c r="G14" i="1"/>
  <c r="C20" i="1"/>
  <c r="C21" i="1" s="1"/>
  <c r="B11" i="2"/>
  <c r="D15" i="2" s="1"/>
  <c r="B12" i="2" l="1"/>
  <c r="D16" i="2" s="1"/>
  <c r="B23" i="2"/>
  <c r="C15" i="2"/>
  <c r="B19" i="2" s="1"/>
  <c r="C16" i="2" l="1"/>
  <c r="B20" i="2" s="1"/>
  <c r="B24" i="2"/>
  <c r="D23" i="1"/>
</calcChain>
</file>

<file path=xl/sharedStrings.xml><?xml version="1.0" encoding="utf-8"?>
<sst xmlns="http://schemas.openxmlformats.org/spreadsheetml/2006/main" count="71" uniqueCount="55">
  <si>
    <t>www.schurltd.co.uk</t>
  </si>
  <si>
    <t xml:space="preserve"> </t>
  </si>
  <si>
    <t>TOTAL COATING COST FOR PIPE LENGTH</t>
  </si>
  <si>
    <t>DRUM CAPCITY</t>
  </si>
  <si>
    <t>LITRES</t>
  </si>
  <si>
    <t>COATING REQUIRED</t>
  </si>
  <si>
    <t>BASE</t>
  </si>
  <si>
    <t>ACT</t>
  </si>
  <si>
    <t>DRUMS NEEDED</t>
  </si>
  <si>
    <t>ROUND DOWN</t>
  </si>
  <si>
    <t>ROUND UP</t>
  </si>
  <si>
    <t>THEORETICAL BASE DRUM NEEDED</t>
  </si>
  <si>
    <t>THEORETICAL ACT DRUM NEEDED</t>
  </si>
  <si>
    <t>SCHUR-BPH</t>
  </si>
  <si>
    <t>PLUS 10%</t>
  </si>
  <si>
    <t xml:space="preserve">TOTAL </t>
  </si>
  <si>
    <t>BASE SG</t>
  </si>
  <si>
    <t>ACT SG</t>
  </si>
  <si>
    <t xml:space="preserve">base total kg </t>
  </si>
  <si>
    <t>act total kg</t>
  </si>
  <si>
    <t>PIPE LINING CALCULATOR</t>
  </si>
  <si>
    <t>ROUND UP EXCESS LITRES</t>
  </si>
  <si>
    <t>ROUND DOWN QTY LITRES SHORT</t>
  </si>
  <si>
    <t>max setting</t>
  </si>
  <si>
    <t>max speed</t>
  </si>
  <si>
    <t>1 m per minute</t>
  </si>
  <si>
    <t>CORRECTION FACTOR</t>
  </si>
  <si>
    <t>THEORETICAL SETTING</t>
  </si>
  <si>
    <t>US GAL</t>
  </si>
  <si>
    <t>BASE QTY L PER LINING</t>
  </si>
  <si>
    <t>ACTIVATOR QTY L PER LINING</t>
  </si>
  <si>
    <t>COMBINED L PER m</t>
  </si>
  <si>
    <t>TOTAL L PER PIPE LENGTH</t>
  </si>
  <si>
    <t>LINING MATERIAL MIX RATIO BY VOLUME</t>
  </si>
  <si>
    <t>COATING COST PER m</t>
  </si>
  <si>
    <t>ENTER DATA IN RED TEXT ONLY</t>
  </si>
  <si>
    <t>APPROXIMATE WERMS SPEED SETTING</t>
  </si>
  <si>
    <t>mm</t>
  </si>
  <si>
    <t>inch</t>
  </si>
  <si>
    <t>m</t>
  </si>
  <si>
    <t>ft</t>
  </si>
  <si>
    <t>PIPE INTERNAL DIAMETER</t>
  </si>
  <si>
    <t>LINING THICKNESS</t>
  </si>
  <si>
    <t>PIPE LENGTH</t>
  </si>
  <si>
    <t>L/min</t>
  </si>
  <si>
    <t>PUMP FLOW RATE (FOR LINING SPEED CALCULATION)</t>
  </si>
  <si>
    <t>m/min</t>
  </si>
  <si>
    <t>ft/min</t>
  </si>
  <si>
    <t>minute</t>
  </si>
  <si>
    <t>hours</t>
  </si>
  <si>
    <t>litre</t>
  </si>
  <si>
    <t>LINING SPEED</t>
  </si>
  <si>
    <t>COATING SPEED</t>
  </si>
  <si>
    <t>TIME TO LINE PIPE</t>
  </si>
  <si>
    <t>COST OF LINING MATERIAL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</si>
</sst>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2"/>
      <name val="Poppins Regular"/>
    </font>
    <font>
      <b/>
      <sz val="12"/>
      <name val="Poppins Regular"/>
    </font>
    <font>
      <sz val="14"/>
      <name val="Poppins Regular"/>
    </font>
    <font>
      <b/>
      <sz val="14"/>
      <name val="Poppins Regular"/>
    </font>
    <font>
      <b/>
      <sz val="14"/>
      <color theme="0"/>
      <name val="Poppins Regular"/>
    </font>
    <font>
      <sz val="14"/>
      <color theme="0"/>
      <name val="Poppins Regular"/>
    </font>
    <font>
      <b/>
      <sz val="14"/>
      <color rgb="FFFF0000"/>
      <name val="Poppins Regular"/>
    </font>
    <font>
      <b/>
      <sz val="16"/>
      <color rgb="FF1E1E1E"/>
      <name val="Poppins Regular"/>
    </font>
    <font>
      <b/>
      <sz val="12"/>
      <color theme="0"/>
      <name val="Poppins Regular"/>
    </font>
    <font>
      <b/>
      <u/>
      <sz val="12"/>
      <color theme="0"/>
      <name val="Poppins Regular"/>
    </font>
    <font>
      <sz val="12"/>
      <color theme="0"/>
      <name val="Poppins Regular"/>
    </font>
    <font>
      <b/>
      <sz val="11"/>
      <name val="Poppins Regular"/>
    </font>
    <font>
      <b/>
      <sz val="11"/>
      <color theme="0"/>
      <name val="Poppins Regular"/>
    </font>
    <font>
      <b/>
      <sz val="12"/>
      <color rgb="FFFF0000"/>
      <name val="Poppins Regula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7" borderId="5" xfId="0" applyFont="1" applyFill="1" applyBorder="1"/>
    <xf numFmtId="0" fontId="7" fillId="7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7" borderId="8" xfId="0" applyFont="1" applyFill="1" applyBorder="1"/>
    <xf numFmtId="0" fontId="5" fillId="0" borderId="11" xfId="0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7" fillId="7" borderId="12" xfId="0" applyFont="1" applyFill="1" applyBorder="1"/>
    <xf numFmtId="164" fontId="5" fillId="0" borderId="19" xfId="0" applyNumberFormat="1" applyFont="1" applyBorder="1" applyAlignment="1">
      <alignment horizontal="center"/>
    </xf>
    <xf numFmtId="0" fontId="7" fillId="7" borderId="6" xfId="0" applyFont="1" applyFill="1" applyBorder="1"/>
    <xf numFmtId="0" fontId="6" fillId="0" borderId="8" xfId="0" applyFont="1" applyBorder="1"/>
    <xf numFmtId="0" fontId="5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6" fillId="0" borderId="12" xfId="0" applyFont="1" applyBorder="1"/>
    <xf numFmtId="1" fontId="5" fillId="0" borderId="13" xfId="0" applyNumberFormat="1" applyFont="1" applyBorder="1" applyAlignment="1">
      <alignment horizontal="center"/>
    </xf>
    <xf numFmtId="0" fontId="9" fillId="0" borderId="11" xfId="0" applyFont="1" applyBorder="1" applyAlignment="1" applyProtection="1">
      <alignment horizontal="center"/>
      <protection locked="0"/>
    </xf>
    <xf numFmtId="1" fontId="6" fillId="0" borderId="1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7" borderId="8" xfId="0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7" borderId="20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/>
    </xf>
    <xf numFmtId="0" fontId="14" fillId="5" borderId="8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15" fillId="7" borderId="8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vertical="center"/>
    </xf>
    <xf numFmtId="0" fontId="14" fillId="3" borderId="21" xfId="0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vertical="center"/>
    </xf>
    <xf numFmtId="4" fontId="11" fillId="7" borderId="23" xfId="0" applyNumberFormat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left" vertical="center"/>
    </xf>
    <xf numFmtId="0" fontId="14" fillId="6" borderId="26" xfId="0" applyFont="1" applyFill="1" applyBorder="1" applyAlignment="1">
      <alignment horizontal="left" vertical="center"/>
    </xf>
    <xf numFmtId="2" fontId="4" fillId="6" borderId="27" xfId="0" applyNumberFormat="1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left" vertical="center"/>
    </xf>
    <xf numFmtId="164" fontId="11" fillId="7" borderId="6" xfId="0" applyNumberFormat="1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vertical="center"/>
    </xf>
    <xf numFmtId="2" fontId="13" fillId="8" borderId="7" xfId="0" applyNumberFormat="1" applyFont="1" applyFill="1" applyBorder="1" applyAlignment="1">
      <alignment horizontal="center" vertical="center"/>
    </xf>
    <xf numFmtId="2" fontId="13" fillId="8" borderId="11" xfId="0" applyNumberFormat="1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left" vertical="center"/>
    </xf>
    <xf numFmtId="1" fontId="11" fillId="7" borderId="13" xfId="0" applyNumberFormat="1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vertical="center"/>
    </xf>
    <xf numFmtId="2" fontId="13" fillId="8" borderId="19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164" fontId="16" fillId="0" borderId="24" xfId="0" applyNumberFormat="1" applyFont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>
      <alignment horizontal="center" vertical="center"/>
    </xf>
    <xf numFmtId="1" fontId="3" fillId="6" borderId="6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" fontId="4" fillId="6" borderId="1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2" fillId="7" borderId="11" xfId="1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32" xfId="0" applyFont="1" applyFill="1" applyBorder="1" applyAlignment="1">
      <alignment horizontal="left" vertical="center"/>
    </xf>
    <xf numFmtId="0" fontId="15" fillId="7" borderId="17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33" xfId="0" applyFont="1" applyFill="1" applyBorder="1" applyAlignment="1">
      <alignment horizontal="left" vertical="center"/>
    </xf>
    <xf numFmtId="0" fontId="14" fillId="6" borderId="31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0" fontId="14" fillId="3" borderId="34" xfId="0" applyFont="1" applyFill="1" applyBorder="1" applyAlignment="1">
      <alignment vertical="center"/>
    </xf>
    <xf numFmtId="0" fontId="11" fillId="7" borderId="35" xfId="0" applyFont="1" applyFill="1" applyBorder="1" applyAlignment="1">
      <alignment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2" fontId="11" fillId="7" borderId="36" xfId="0" applyNumberFormat="1" applyFont="1" applyFill="1" applyBorder="1" applyAlignment="1">
      <alignment horizontal="center" vertical="center"/>
    </xf>
    <xf numFmtId="2" fontId="11" fillId="7" borderId="37" xfId="0" applyNumberFormat="1" applyFont="1" applyFill="1" applyBorder="1" applyAlignment="1">
      <alignment horizontal="center" vertical="center"/>
    </xf>
    <xf numFmtId="2" fontId="11" fillId="7" borderId="38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199991</xdr:colOff>
      <xdr:row>5</xdr:row>
      <xdr:rowOff>202576</xdr:rowOff>
    </xdr:from>
    <xdr:to>
      <xdr:col>6</xdr:col>
      <xdr:colOff>724602</xdr:colOff>
      <xdr:row>8</xdr:row>
      <xdr:rowOff>88528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AD566D-7E04-B2A2-D535-B19D388D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5635" y="1410245"/>
          <a:ext cx="2589335" cy="610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119944</xdr:colOff>
      <xdr:row>19</xdr:row>
      <xdr:rowOff>16676</xdr:rowOff>
    </xdr:from>
    <xdr:to>
      <xdr:col>3</xdr:col>
      <xdr:colOff>1333500</xdr:colOff>
      <xdr:row>20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E560F-62F9-09FB-8169-95DF6A9B7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5944" y="5922176"/>
          <a:ext cx="2254956" cy="529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churltd.co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Layout" zoomScale="163" zoomScaleNormal="100" zoomScalePageLayoutView="163" workbookViewId="0">
      <selection activeCell="C4" sqref="C4:G4"/>
    </sheetView>
  </sheetViews>
  <sheetFormatPr baseColWidth="10" defaultRowHeight="19"/>
  <cols>
    <col min="1" max="1" width="50.1640625" style="1" bestFit="1" customWidth="1"/>
    <col min="2" max="2" width="13.5" style="1" customWidth="1"/>
    <col min="3" max="3" width="12" style="2" customWidth="1"/>
    <col min="4" max="4" width="10.5" style="2" bestFit="1" customWidth="1"/>
    <col min="5" max="5" width="8.33203125" style="2" customWidth="1"/>
    <col min="6" max="6" width="8.1640625" style="1" bestFit="1" customWidth="1"/>
    <col min="7" max="7" width="12.1640625" style="1" customWidth="1"/>
    <col min="8" max="8" width="6.83203125" style="1" hidden="1" customWidth="1"/>
    <col min="9" max="9" width="14.6640625" style="2" hidden="1" customWidth="1"/>
    <col min="10" max="10" width="23" style="2" hidden="1" customWidth="1"/>
    <col min="11" max="11" width="8.83203125" style="2" customWidth="1"/>
    <col min="12" max="12" width="6.83203125" style="2" bestFit="1" customWidth="1"/>
    <col min="13" max="13" width="16.6640625" style="2" bestFit="1" customWidth="1"/>
    <col min="14" max="244" width="8.83203125" style="2" customWidth="1"/>
    <col min="245" max="16384" width="10.83203125" style="2"/>
  </cols>
  <sheetData>
    <row r="1" spans="1:10">
      <c r="A1" s="75" t="s">
        <v>35</v>
      </c>
      <c r="B1" s="100"/>
      <c r="C1" s="76"/>
      <c r="D1" s="76"/>
      <c r="E1" s="76"/>
      <c r="F1" s="76"/>
      <c r="G1" s="77"/>
    </row>
    <row r="2" spans="1:10">
      <c r="A2" s="27" t="s">
        <v>13</v>
      </c>
      <c r="B2" s="101"/>
      <c r="C2" s="81" t="s">
        <v>0</v>
      </c>
      <c r="D2" s="81"/>
      <c r="E2" s="81"/>
      <c r="F2" s="81"/>
      <c r="G2" s="82"/>
    </row>
    <row r="3" spans="1:10">
      <c r="A3" s="78" t="s">
        <v>20</v>
      </c>
      <c r="B3" s="102"/>
      <c r="C3" s="79"/>
      <c r="D3" s="79"/>
      <c r="E3" s="79"/>
      <c r="F3" s="79"/>
      <c r="G3" s="80"/>
      <c r="J3" s="3" t="s">
        <v>23</v>
      </c>
    </row>
    <row r="4" spans="1:10">
      <c r="A4" s="37" t="s">
        <v>33</v>
      </c>
      <c r="B4" s="103"/>
      <c r="C4" s="83">
        <v>1.5</v>
      </c>
      <c r="D4" s="83"/>
      <c r="E4" s="83"/>
      <c r="F4" s="83"/>
      <c r="G4" s="84"/>
      <c r="J4" s="1">
        <v>300</v>
      </c>
    </row>
    <row r="5" spans="1:10">
      <c r="A5" s="38" t="s">
        <v>41</v>
      </c>
      <c r="B5" s="104" t="s">
        <v>37</v>
      </c>
      <c r="C5" s="61">
        <v>200</v>
      </c>
      <c r="D5" s="71"/>
      <c r="E5" s="71"/>
      <c r="F5" s="71"/>
      <c r="G5" s="72"/>
      <c r="H5" s="1" t="s">
        <v>1</v>
      </c>
      <c r="J5" s="3" t="s">
        <v>24</v>
      </c>
    </row>
    <row r="6" spans="1:10">
      <c r="A6" s="38" t="s">
        <v>41</v>
      </c>
      <c r="B6" s="104" t="s">
        <v>38</v>
      </c>
      <c r="C6" s="59">
        <f>C5/25.4</f>
        <v>7.8740157480314963</v>
      </c>
      <c r="D6" s="71"/>
      <c r="E6" s="71"/>
      <c r="F6" s="71"/>
      <c r="G6" s="72"/>
      <c r="J6" s="1">
        <v>13</v>
      </c>
    </row>
    <row r="7" spans="1:10">
      <c r="A7" s="38" t="s">
        <v>42</v>
      </c>
      <c r="B7" s="104" t="s">
        <v>37</v>
      </c>
      <c r="C7" s="62">
        <v>3</v>
      </c>
      <c r="D7" s="71"/>
      <c r="E7" s="71"/>
      <c r="F7" s="71"/>
      <c r="G7" s="72"/>
      <c r="J7" s="3" t="s">
        <v>25</v>
      </c>
    </row>
    <row r="8" spans="1:10">
      <c r="A8" s="38" t="s">
        <v>43</v>
      </c>
      <c r="B8" s="104" t="s">
        <v>39</v>
      </c>
      <c r="C8" s="61">
        <v>50</v>
      </c>
      <c r="D8" s="71"/>
      <c r="E8" s="71"/>
      <c r="F8" s="71"/>
      <c r="G8" s="72"/>
      <c r="J8" s="28">
        <f>J4/J6</f>
        <v>23.076923076923077</v>
      </c>
    </row>
    <row r="9" spans="1:10">
      <c r="A9" s="38" t="s">
        <v>43</v>
      </c>
      <c r="B9" s="104" t="s">
        <v>40</v>
      </c>
      <c r="C9" s="60">
        <f>C8*3.28084</f>
        <v>164.042</v>
      </c>
      <c r="D9" s="71"/>
      <c r="E9" s="71"/>
      <c r="F9" s="71"/>
      <c r="G9" s="72"/>
      <c r="J9" s="2" t="s">
        <v>26</v>
      </c>
    </row>
    <row r="10" spans="1:10" ht="20" thickBot="1">
      <c r="A10" s="47" t="s">
        <v>45</v>
      </c>
      <c r="B10" s="105" t="s">
        <v>44</v>
      </c>
      <c r="C10" s="63">
        <v>7</v>
      </c>
      <c r="D10" s="73"/>
      <c r="E10" s="73"/>
      <c r="F10" s="73"/>
      <c r="G10" s="74"/>
      <c r="J10" s="2">
        <f>J12*0.15</f>
        <v>12.857247814267872</v>
      </c>
    </row>
    <row r="11" spans="1:10">
      <c r="A11" s="50" t="s">
        <v>30</v>
      </c>
      <c r="B11" s="106"/>
      <c r="C11" s="51">
        <f>C14-C12</f>
        <v>37.692000000000007</v>
      </c>
      <c r="D11" s="64" t="s">
        <v>14</v>
      </c>
      <c r="E11" s="65">
        <f>C11*0.1+C11</f>
        <v>41.461200000000005</v>
      </c>
      <c r="F11" s="52" t="s">
        <v>28</v>
      </c>
      <c r="G11" s="53">
        <f t="shared" ref="G11:G13" si="0">E11/3.785</f>
        <v>10.954081902245708</v>
      </c>
      <c r="H11" s="2"/>
      <c r="I11" s="33"/>
      <c r="J11" s="2" t="s">
        <v>27</v>
      </c>
    </row>
    <row r="12" spans="1:10">
      <c r="A12" s="39" t="s">
        <v>29</v>
      </c>
      <c r="B12" s="107"/>
      <c r="C12" s="35">
        <f>C14/(C4+1)*C4</f>
        <v>56.537999999999997</v>
      </c>
      <c r="D12" s="66" t="s">
        <v>14</v>
      </c>
      <c r="E12" s="67">
        <f>C12*0.1+C12</f>
        <v>62.191800000000001</v>
      </c>
      <c r="F12" s="36" t="s">
        <v>28</v>
      </c>
      <c r="G12" s="54">
        <f t="shared" si="0"/>
        <v>16.43112285336856</v>
      </c>
      <c r="J12" s="34">
        <f>J8*C15</f>
        <v>85.714985428452479</v>
      </c>
    </row>
    <row r="13" spans="1:10">
      <c r="A13" s="39" t="s">
        <v>31</v>
      </c>
      <c r="B13" s="107"/>
      <c r="C13" s="29">
        <f>3.141*C5*C7/1000</f>
        <v>1.8846000000000001</v>
      </c>
      <c r="D13" s="66" t="s">
        <v>14</v>
      </c>
      <c r="E13" s="68">
        <f>C13*0.1+C13</f>
        <v>2.0730599999999999</v>
      </c>
      <c r="F13" s="36" t="s">
        <v>28</v>
      </c>
      <c r="G13" s="54">
        <f t="shared" si="0"/>
        <v>0.54770409511228524</v>
      </c>
    </row>
    <row r="14" spans="1:10" ht="20" thickBot="1">
      <c r="A14" s="55" t="s">
        <v>32</v>
      </c>
      <c r="B14" s="108"/>
      <c r="C14" s="56">
        <f>C13*C8</f>
        <v>94.23</v>
      </c>
      <c r="D14" s="69" t="s">
        <v>15</v>
      </c>
      <c r="E14" s="70">
        <f>E11+E12</f>
        <v>103.65300000000001</v>
      </c>
      <c r="F14" s="57" t="s">
        <v>28</v>
      </c>
      <c r="G14" s="58">
        <f>E14/3.785</f>
        <v>27.385204755614268</v>
      </c>
    </row>
    <row r="15" spans="1:10">
      <c r="A15" s="48" t="s">
        <v>51</v>
      </c>
      <c r="B15" s="109" t="s">
        <v>46</v>
      </c>
      <c r="C15" s="49">
        <f>C10/C13</f>
        <v>3.7143160352329407</v>
      </c>
      <c r="D15" s="95"/>
      <c r="E15" s="95"/>
      <c r="F15" s="95"/>
      <c r="G15" s="96"/>
      <c r="I15" s="2" t="s">
        <v>16</v>
      </c>
      <c r="J15" s="2">
        <v>1.3</v>
      </c>
    </row>
    <row r="16" spans="1:10">
      <c r="A16" s="40" t="s">
        <v>52</v>
      </c>
      <c r="B16" s="110" t="s">
        <v>47</v>
      </c>
      <c r="C16" s="30">
        <f>C15*3.281</f>
        <v>12.186670911599279</v>
      </c>
      <c r="D16" s="97"/>
      <c r="E16" s="97"/>
      <c r="F16" s="97"/>
      <c r="G16" s="98"/>
      <c r="I16" s="2" t="s">
        <v>17</v>
      </c>
      <c r="J16" s="2">
        <v>1.44</v>
      </c>
    </row>
    <row r="17" spans="1:10">
      <c r="A17" s="41" t="s">
        <v>53</v>
      </c>
      <c r="B17" s="111" t="s">
        <v>48</v>
      </c>
      <c r="C17" s="31">
        <f>C8/C15</f>
        <v>13.461428571428572</v>
      </c>
      <c r="D17" s="97"/>
      <c r="E17" s="97"/>
      <c r="F17" s="97"/>
      <c r="G17" s="98"/>
      <c r="I17" s="2" t="s">
        <v>18</v>
      </c>
      <c r="J17" s="32">
        <f>J15*E12</f>
        <v>80.849339999999998</v>
      </c>
    </row>
    <row r="18" spans="1:10">
      <c r="A18" s="41" t="s">
        <v>53</v>
      </c>
      <c r="B18" s="111" t="s">
        <v>49</v>
      </c>
      <c r="C18" s="121">
        <f>C17/60</f>
        <v>0.22435714285714287</v>
      </c>
      <c r="D18" s="97"/>
      <c r="E18" s="97"/>
      <c r="F18" s="97"/>
      <c r="G18" s="98"/>
      <c r="I18" s="2" t="s">
        <v>19</v>
      </c>
      <c r="J18" s="32">
        <f>J16*E11</f>
        <v>59.704128000000004</v>
      </c>
    </row>
    <row r="19" spans="1:10">
      <c r="A19" s="42" t="s">
        <v>54</v>
      </c>
      <c r="B19" s="112" t="s">
        <v>50</v>
      </c>
      <c r="C19" s="99">
        <v>15</v>
      </c>
      <c r="D19" s="97"/>
      <c r="E19" s="97"/>
      <c r="F19" s="97"/>
      <c r="G19" s="98"/>
    </row>
    <row r="20" spans="1:10" ht="20" thickBot="1">
      <c r="A20" s="43" t="s">
        <v>2</v>
      </c>
      <c r="B20" s="113"/>
      <c r="C20" s="44">
        <f>C19*E14</f>
        <v>1554.7950000000001</v>
      </c>
      <c r="D20" s="97"/>
      <c r="E20" s="97"/>
      <c r="F20" s="97"/>
      <c r="G20" s="98"/>
    </row>
    <row r="21" spans="1:10" ht="20" thickBot="1">
      <c r="A21" s="45" t="s">
        <v>34</v>
      </c>
      <c r="B21" s="114"/>
      <c r="C21" s="46">
        <f>C20/C8</f>
        <v>31.0959</v>
      </c>
      <c r="D21" s="97"/>
      <c r="E21" s="97"/>
      <c r="F21" s="97"/>
      <c r="G21" s="98"/>
    </row>
    <row r="22" spans="1:10">
      <c r="A22" s="2"/>
      <c r="B22" s="2"/>
      <c r="C22" s="3"/>
      <c r="D22" s="115" t="s">
        <v>36</v>
      </c>
      <c r="E22" s="116"/>
      <c r="F22" s="116"/>
      <c r="G22" s="117"/>
    </row>
    <row r="23" spans="1:10" ht="20" thickBot="1">
      <c r="A23" s="2"/>
      <c r="B23" s="2"/>
      <c r="C23" s="3"/>
      <c r="D23" s="118">
        <f>J12+J10</f>
        <v>98.572233242720358</v>
      </c>
      <c r="E23" s="119"/>
      <c r="F23" s="119"/>
      <c r="G23" s="120"/>
    </row>
    <row r="24" spans="1:10">
      <c r="A24" s="2"/>
      <c r="B24" s="2"/>
      <c r="C24" s="3"/>
    </row>
    <row r="25" spans="1:10">
      <c r="A25" s="2"/>
      <c r="B25" s="2"/>
      <c r="C25" s="3"/>
    </row>
  </sheetData>
  <sheetProtection algorithmName="SHA-512" hashValue="dJpj9k1SnJl0iTKWfoCLKh4pbXOZs4ILC8P8cGY25nZNQQ6scQ5t3wd/1XhrbghyQoKMZV4IYTLdiydhIoi7qw==" saltValue="QtzDgPcxc/jFjGN0f4N/FA==" spinCount="100000" sheet="1" objects="1" scenarios="1" selectLockedCells="1"/>
  <mergeCells count="8">
    <mergeCell ref="D23:G23"/>
    <mergeCell ref="D5:G10"/>
    <mergeCell ref="A1:G1"/>
    <mergeCell ref="A3:G3"/>
    <mergeCell ref="C2:G2"/>
    <mergeCell ref="C4:G4"/>
    <mergeCell ref="D22:G22"/>
    <mergeCell ref="D15:G21"/>
  </mergeCells>
  <phoneticPr fontId="1" type="noConversion"/>
  <hyperlinks>
    <hyperlink ref="C2" r:id="rId1" xr:uid="{57AF9F77-626E-FE4C-AA68-FBCDD5B64FAC}"/>
  </hyperlinks>
  <pageMargins left="0.25" right="0.25" top="0.75" bottom="0.75" header="0.3" footer="0.3"/>
  <pageSetup paperSize="9" orientation="landscape" horizontalDpi="360" verticalDpi="360"/>
  <headerFooter alignWithMargins="0">
    <oddFooter>&amp;RVERSION SCH-0093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2296-CC4D-7A4D-B5F7-07E6D30528DD}">
  <dimension ref="A3:D24"/>
  <sheetViews>
    <sheetView workbookViewId="0">
      <selection activeCell="B5" sqref="B5"/>
    </sheetView>
  </sheetViews>
  <sheetFormatPr baseColWidth="10" defaultColWidth="18.5" defaultRowHeight="22"/>
  <cols>
    <col min="1" max="1" width="41.6640625" style="4" bestFit="1" customWidth="1"/>
    <col min="2" max="2" width="40.6640625" style="5" bestFit="1" customWidth="1"/>
    <col min="3" max="3" width="13.6640625" style="6" bestFit="1" customWidth="1"/>
    <col min="4" max="4" width="18.5" style="6" bestFit="1" customWidth="1"/>
    <col min="5" max="5" width="4.6640625" style="4" bestFit="1" customWidth="1"/>
    <col min="6" max="8" width="18.5" style="4"/>
    <col min="9" max="9" width="32.5" style="4" bestFit="1" customWidth="1"/>
    <col min="10" max="16384" width="18.5" style="4"/>
  </cols>
  <sheetData>
    <row r="3" spans="1:4" ht="23" thickBot="1"/>
    <row r="4" spans="1:4">
      <c r="A4" s="7"/>
      <c r="B4" s="8" t="s">
        <v>4</v>
      </c>
      <c r="C4" s="9"/>
      <c r="D4" s="9"/>
    </row>
    <row r="5" spans="1:4">
      <c r="A5" s="10" t="s">
        <v>3</v>
      </c>
      <c r="B5" s="23">
        <v>175</v>
      </c>
      <c r="C5" s="4"/>
      <c r="D5" s="4"/>
    </row>
    <row r="6" spans="1:4">
      <c r="A6" s="10"/>
      <c r="B6" s="11"/>
      <c r="C6" s="4"/>
      <c r="D6" s="4"/>
    </row>
    <row r="7" spans="1:4">
      <c r="A7" s="10" t="s">
        <v>5</v>
      </c>
      <c r="B7" s="24">
        <f>'COATING CALC'!E14</f>
        <v>103.65300000000001</v>
      </c>
      <c r="C7" s="4"/>
      <c r="D7" s="4"/>
    </row>
    <row r="8" spans="1:4">
      <c r="A8" s="10" t="s">
        <v>6</v>
      </c>
      <c r="B8" s="12">
        <f>'COATING CALC'!E12</f>
        <v>62.191800000000001</v>
      </c>
      <c r="C8" s="4"/>
      <c r="D8" s="4"/>
    </row>
    <row r="9" spans="1:4">
      <c r="A9" s="10" t="s">
        <v>7</v>
      </c>
      <c r="B9" s="12">
        <f>'COATING CALC'!E11</f>
        <v>41.461200000000005</v>
      </c>
      <c r="C9" s="4"/>
      <c r="D9" s="4"/>
    </row>
    <row r="10" spans="1:4">
      <c r="A10" s="10"/>
      <c r="B10" s="11"/>
      <c r="C10" s="4"/>
      <c r="D10" s="4"/>
    </row>
    <row r="11" spans="1:4">
      <c r="A11" s="10" t="s">
        <v>11</v>
      </c>
      <c r="B11" s="13">
        <f>B8/B5</f>
        <v>0.3553817142857143</v>
      </c>
      <c r="C11" s="4"/>
      <c r="D11" s="4"/>
    </row>
    <row r="12" spans="1:4" ht="23" thickBot="1">
      <c r="A12" s="14" t="s">
        <v>12</v>
      </c>
      <c r="B12" s="15">
        <f>B9/B5</f>
        <v>0.23692114285714289</v>
      </c>
      <c r="C12" s="4"/>
      <c r="D12" s="4"/>
    </row>
    <row r="13" spans="1:4" ht="23" thickBot="1"/>
    <row r="14" spans="1:4">
      <c r="A14" s="91"/>
      <c r="B14" s="92"/>
      <c r="C14" s="16" t="s">
        <v>10</v>
      </c>
      <c r="D14" s="8" t="s">
        <v>9</v>
      </c>
    </row>
    <row r="15" spans="1:4" ht="27">
      <c r="A15" s="17" t="s">
        <v>6</v>
      </c>
      <c r="B15" s="18" t="s">
        <v>8</v>
      </c>
      <c r="C15" s="25">
        <f>ROUNDUP(B11,0)</f>
        <v>1</v>
      </c>
      <c r="D15" s="26">
        <f>ROUNDDOWN(B11, 0)</f>
        <v>0</v>
      </c>
    </row>
    <row r="16" spans="1:4" ht="27">
      <c r="A16" s="17" t="s">
        <v>7</v>
      </c>
      <c r="B16" s="18" t="s">
        <v>8</v>
      </c>
      <c r="C16" s="25">
        <f>ROUNDUP(B12,0)</f>
        <v>1</v>
      </c>
      <c r="D16" s="26">
        <f>ROUNDDOWN(B12, 0)</f>
        <v>0</v>
      </c>
    </row>
    <row r="17" spans="1:4">
      <c r="A17" s="93"/>
      <c r="B17" s="94"/>
      <c r="C17" s="85"/>
      <c r="D17" s="86"/>
    </row>
    <row r="18" spans="1:4">
      <c r="A18" s="17"/>
      <c r="B18" s="19" t="s">
        <v>21</v>
      </c>
      <c r="C18" s="87"/>
      <c r="D18" s="88"/>
    </row>
    <row r="19" spans="1:4">
      <c r="A19" s="17" t="s">
        <v>6</v>
      </c>
      <c r="B19" s="20">
        <f>C15*B5-(B8)</f>
        <v>112.8082</v>
      </c>
      <c r="C19" s="87"/>
      <c r="D19" s="88"/>
    </row>
    <row r="20" spans="1:4">
      <c r="A20" s="17" t="s">
        <v>7</v>
      </c>
      <c r="B20" s="20">
        <f>C16*B5-(B9)</f>
        <v>133.53879999999998</v>
      </c>
      <c r="C20" s="87"/>
      <c r="D20" s="88"/>
    </row>
    <row r="21" spans="1:4">
      <c r="A21" s="93"/>
      <c r="B21" s="94"/>
      <c r="C21" s="87"/>
      <c r="D21" s="88"/>
    </row>
    <row r="22" spans="1:4">
      <c r="A22" s="17"/>
      <c r="B22" s="19" t="s">
        <v>22</v>
      </c>
      <c r="C22" s="87"/>
      <c r="D22" s="88"/>
    </row>
    <row r="23" spans="1:4">
      <c r="A23" s="17" t="s">
        <v>6</v>
      </c>
      <c r="B23" s="20">
        <f>B8-(B5*D15)</f>
        <v>62.191800000000001</v>
      </c>
      <c r="C23" s="87"/>
      <c r="D23" s="88"/>
    </row>
    <row r="24" spans="1:4" ht="23" thickBot="1">
      <c r="A24" s="21" t="s">
        <v>7</v>
      </c>
      <c r="B24" s="22">
        <f>B9-(B5*D16)</f>
        <v>41.461200000000005</v>
      </c>
      <c r="C24" s="89"/>
      <c r="D24" s="90"/>
    </row>
  </sheetData>
  <sheetProtection algorithmName="SHA-512" hashValue="ifuFzzikiBsNBvLL7TsXX/Xb51mn9OBnQtoqqI8O6avyvJQScUpYnfwA2fM8/+UNLOcYXo15FIzAOpjm5Ha5IQ==" saltValue="WSVFszGErime5AruVvkJkQ==" spinCount="100000" sheet="1" objects="1" scenarios="1" selectLockedCells="1"/>
  <mergeCells count="4">
    <mergeCell ref="C17:D24"/>
    <mergeCell ref="A14:B14"/>
    <mergeCell ref="A17:B17"/>
    <mergeCell ref="A21:B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COATING CALC</vt:lpstr>
      <vt:lpstr>DRUMS NEEDED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 QUINTON</cp:lastModifiedBy>
  <dcterms:created xsi:type="dcterms:W3CDTF">2002-07-07T18:02:28Z</dcterms:created>
  <dcterms:modified xsi:type="dcterms:W3CDTF">2025-10-30T06:56:32Z</dcterms:modified>
</cp:coreProperties>
</file>